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8856" activeTab="1"/>
  </bookViews>
  <sheets>
    <sheet name="Sheet1" sheetId="1" r:id="rId1"/>
    <sheet name="提出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<sst xmlns="http://schemas.openxmlformats.org/spreadsheetml/2006/main" count="108" uniqueCount="77">
  <si>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勘定科目</t>
  </si>
  <si>
    <t>情報収集</t>
  </si>
  <si>
    <t>治療奉仕</t>
  </si>
  <si>
    <t>相談</t>
  </si>
  <si>
    <t>渉外活動</t>
  </si>
  <si>
    <t>【収入の部】</t>
  </si>
  <si>
    <t>会費・入会金</t>
  </si>
  <si>
    <t>公１</t>
  </si>
  <si>
    <t>共益</t>
  </si>
  <si>
    <t>収益事業</t>
  </si>
  <si>
    <t>雑収入</t>
  </si>
  <si>
    <t>合計</t>
  </si>
  <si>
    <t>【支出の部】</t>
  </si>
  <si>
    <t>会場費・器材</t>
  </si>
  <si>
    <t>資料作成</t>
  </si>
  <si>
    <t>賃借料</t>
  </si>
  <si>
    <t>光熱費</t>
  </si>
  <si>
    <t>通信費</t>
  </si>
  <si>
    <t>会議費</t>
  </si>
  <si>
    <t>食糧費</t>
  </si>
  <si>
    <t>租税公課</t>
  </si>
  <si>
    <t>給与・手当</t>
  </si>
  <si>
    <t>法人会計</t>
  </si>
  <si>
    <t>修理修繕費</t>
  </si>
  <si>
    <t>旅費・補助金</t>
  </si>
  <si>
    <t>啓発振興</t>
  </si>
  <si>
    <t>会費・負担金</t>
  </si>
  <si>
    <t>講師接待費</t>
  </si>
  <si>
    <t>コンサルタント料</t>
  </si>
  <si>
    <t>勤務役員旅費</t>
  </si>
  <si>
    <t>情報提供伝達</t>
  </si>
  <si>
    <t>講習・研究会</t>
  </si>
  <si>
    <t>（単位は円）</t>
  </si>
  <si>
    <t>備品購入</t>
  </si>
  <si>
    <t>当期正味財産増加額</t>
  </si>
  <si>
    <t>前期繰越正味財産額</t>
  </si>
  <si>
    <t>期末正味財産合計額</t>
  </si>
  <si>
    <t>減価償却費</t>
  </si>
  <si>
    <t>平成２５年度　収支計算書総括表（損益計算方式）</t>
  </si>
  <si>
    <t>平成２５年４月１日から平成２６年３月３１日まで</t>
  </si>
  <si>
    <t>講師謝金</t>
  </si>
  <si>
    <t>講師旅費・宿泊費</t>
  </si>
  <si>
    <t>事業収益金</t>
  </si>
  <si>
    <t>補助金・助成金</t>
  </si>
  <si>
    <t>受取寄附金</t>
  </si>
  <si>
    <t>事務費・雑費</t>
  </si>
  <si>
    <t>小計</t>
  </si>
  <si>
    <t>受講料（資料代）</t>
  </si>
  <si>
    <t>平成２５年度　正味財産増減計算書総括表</t>
  </si>
  <si>
    <t>科目</t>
  </si>
  <si>
    <t>Ⅰ．増加の部</t>
  </si>
  <si>
    <t>事業費</t>
  </si>
  <si>
    <t>公益Ⅰ</t>
  </si>
  <si>
    <t>公益Ⅱ</t>
  </si>
  <si>
    <t>公益Ⅲ</t>
  </si>
  <si>
    <t>公益Ⅳ</t>
  </si>
  <si>
    <t>公益Ⅴ</t>
  </si>
  <si>
    <t>共益Ⅰ</t>
  </si>
  <si>
    <t>共益Ⅱ</t>
  </si>
  <si>
    <t>管理費</t>
  </si>
  <si>
    <t>資産・負債</t>
  </si>
  <si>
    <t>講習事業</t>
  </si>
  <si>
    <t>啓発振興事業</t>
  </si>
  <si>
    <t>情報収集提供</t>
  </si>
  <si>
    <t>治療奉仕活動</t>
  </si>
  <si>
    <t>相談事業</t>
  </si>
  <si>
    <t>助成券事業</t>
  </si>
  <si>
    <t>渉外活動事業</t>
  </si>
  <si>
    <t>Ⅱ．減少の部</t>
  </si>
  <si>
    <t>増加額合計</t>
  </si>
  <si>
    <t>減少額合計</t>
  </si>
  <si>
    <t>平成２５年４月１日から平成２６年３月３１日まで　　（単位は円、△：減）　</t>
  </si>
  <si>
    <t>受取入会金</t>
  </si>
  <si>
    <t>受取会費</t>
  </si>
  <si>
    <t>役員報酬（員外監事）</t>
  </si>
  <si>
    <t>公益計</t>
  </si>
  <si>
    <t>共益計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</si>
</sst>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38" fontId="3" fillId="0" borderId="0" xfId="48" applyFont="1" applyAlignment="1">
      <alignment/>
    </xf>
    <xf numFmtId="0" fontId="0" fillId="0" borderId="0" xfId="0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38" fontId="3" fillId="0" borderId="21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3" xfId="48" applyFont="1" applyBorder="1" applyAlignment="1">
      <alignment/>
    </xf>
    <xf numFmtId="38" fontId="3" fillId="0" borderId="20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25" xfId="48" applyFont="1" applyBorder="1" applyAlignment="1">
      <alignment/>
    </xf>
    <xf numFmtId="38" fontId="0" fillId="0" borderId="23" xfId="0" applyNumberFormat="1" applyBorder="1" applyAlignment="1">
      <alignment/>
    </xf>
    <xf numFmtId="38" fontId="3" fillId="0" borderId="10" xfId="48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38" fontId="3" fillId="0" borderId="27" xfId="48" applyFont="1" applyFill="1" applyBorder="1" applyAlignment="1">
      <alignment/>
    </xf>
    <xf numFmtId="0" fontId="2" fillId="0" borderId="25" xfId="0" applyFont="1" applyBorder="1" applyAlignment="1">
      <alignment horizontal="distributed" vertical="center"/>
    </xf>
    <xf numFmtId="38" fontId="3" fillId="0" borderId="28" xfId="48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29" xfId="0" applyNumberFormat="1" applyBorder="1" applyAlignment="1">
      <alignment/>
    </xf>
    <xf numFmtId="38" fontId="0" fillId="0" borderId="23" xfId="48" applyFont="1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38" fontId="3" fillId="0" borderId="30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30" xfId="48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0" fillId="0" borderId="23" xfId="0" applyNumberFormat="1" applyBorder="1" applyAlignment="1">
      <alignment/>
    </xf>
    <xf numFmtId="38" fontId="3" fillId="0" borderId="34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38" fontId="0" fillId="0" borderId="35" xfId="0" applyNumberFormat="1" applyBorder="1" applyAlignment="1">
      <alignment/>
    </xf>
    <xf numFmtId="38" fontId="0" fillId="0" borderId="43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3" fillId="0" borderId="46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51" xfId="48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/>
    </xf>
    <xf numFmtId="38" fontId="3" fillId="0" borderId="44" xfId="48" applyFont="1" applyBorder="1" applyAlignment="1">
      <alignment horizontal="right" vertical="center"/>
    </xf>
    <xf numFmtId="38" fontId="3" fillId="0" borderId="52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/>
    </xf>
    <xf numFmtId="176" fontId="0" fillId="0" borderId="21" xfId="48" applyNumberFormat="1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44" xfId="48" applyFont="1" applyBorder="1" applyAlignment="1">
      <alignment/>
    </xf>
    <xf numFmtId="38" fontId="0" fillId="0" borderId="25" xfId="48" applyFont="1" applyBorder="1" applyAlignment="1">
      <alignment/>
    </xf>
    <xf numFmtId="38" fontId="0" fillId="0" borderId="45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27" xfId="48" applyFont="1" applyBorder="1" applyAlignment="1">
      <alignment/>
    </xf>
    <xf numFmtId="38" fontId="0" fillId="0" borderId="53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/>
    </xf>
    <xf numFmtId="176" fontId="0" fillId="0" borderId="11" xfId="48" applyNumberFormat="1" applyFont="1" applyBorder="1" applyAlignment="1">
      <alignment horizontal="right" vertical="center"/>
    </xf>
    <xf numFmtId="176" fontId="0" fillId="0" borderId="12" xfId="48" applyNumberFormat="1" applyFont="1" applyBorder="1" applyAlignment="1">
      <alignment horizontal="right" vertical="center"/>
    </xf>
    <xf numFmtId="176" fontId="0" fillId="0" borderId="53" xfId="48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3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/>
    </xf>
    <xf numFmtId="38" fontId="0" fillId="0" borderId="34" xfId="48" applyFont="1" applyBorder="1" applyAlignment="1">
      <alignment/>
    </xf>
    <xf numFmtId="38" fontId="0" fillId="0" borderId="0" xfId="48" applyFont="1" applyBorder="1" applyAlignment="1">
      <alignment/>
    </xf>
    <xf numFmtId="0" fontId="2" fillId="0" borderId="56" xfId="0" applyFont="1" applyBorder="1" applyAlignment="1">
      <alignment horizontal="left" vertical="center" indent="2"/>
    </xf>
    <xf numFmtId="38" fontId="3" fillId="0" borderId="57" xfId="48" applyFont="1" applyBorder="1" applyAlignment="1">
      <alignment horizontal="right" vertical="center"/>
    </xf>
    <xf numFmtId="38" fontId="3" fillId="0" borderId="58" xfId="48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right" vertical="center"/>
    </xf>
    <xf numFmtId="38" fontId="3" fillId="0" borderId="62" xfId="48" applyFont="1" applyBorder="1" applyAlignment="1">
      <alignment horizontal="right" vertical="center"/>
    </xf>
    <xf numFmtId="38" fontId="3" fillId="0" borderId="61" xfId="48" applyFont="1" applyBorder="1" applyAlignment="1">
      <alignment horizontal="right" vertical="center"/>
    </xf>
    <xf numFmtId="176" fontId="0" fillId="0" borderId="47" xfId="48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right" vertical="center"/>
    </xf>
    <xf numFmtId="38" fontId="3" fillId="0" borderId="66" xfId="48" applyFont="1" applyBorder="1" applyAlignment="1">
      <alignment horizontal="right" vertical="center"/>
    </xf>
    <xf numFmtId="38" fontId="3" fillId="0" borderId="67" xfId="48" applyFont="1" applyBorder="1" applyAlignment="1">
      <alignment horizontal="right" vertical="center"/>
    </xf>
    <xf numFmtId="38" fontId="3" fillId="0" borderId="68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65" xfId="48" applyFont="1" applyBorder="1" applyAlignment="1">
      <alignment horizontal="right" vertical="center"/>
    </xf>
    <xf numFmtId="176" fontId="0" fillId="0" borderId="48" xfId="48" applyNumberFormat="1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38" fontId="3" fillId="0" borderId="70" xfId="48" applyFont="1" applyBorder="1" applyAlignment="1">
      <alignment horizontal="right" vertical="center"/>
    </xf>
    <xf numFmtId="38" fontId="3" fillId="0" borderId="71" xfId="48" applyFont="1" applyBorder="1" applyAlignment="1">
      <alignment horizontal="right" vertical="center"/>
    </xf>
    <xf numFmtId="38" fontId="3" fillId="0" borderId="69" xfId="48" applyFont="1" applyBorder="1" applyAlignment="1">
      <alignment horizontal="right" vertical="center"/>
    </xf>
    <xf numFmtId="38" fontId="3" fillId="0" borderId="72" xfId="48" applyFont="1" applyBorder="1" applyAlignment="1">
      <alignment horizontal="right" vertical="center"/>
    </xf>
    <xf numFmtId="38" fontId="3" fillId="0" borderId="73" xfId="48" applyFont="1" applyBorder="1" applyAlignment="1">
      <alignment horizontal="right" vertical="center"/>
    </xf>
    <xf numFmtId="176" fontId="0" fillId="0" borderId="72" xfId="48" applyNumberFormat="1" applyFont="1" applyBorder="1" applyAlignment="1">
      <alignment horizontal="right" vertical="center"/>
    </xf>
    <xf numFmtId="38" fontId="3" fillId="0" borderId="74" xfId="48" applyFont="1" applyBorder="1" applyAlignment="1">
      <alignment horizontal="right" vertical="center"/>
    </xf>
    <xf numFmtId="38" fontId="0" fillId="0" borderId="75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L38" sqref="L38"/>
    </sheetView>
  </sheetViews>
  <sheetFormatPr defaultColWidth="9.00390625" defaultRowHeight="13.5"/>
  <cols>
    <col min="1" max="1" width="21.50390625" style="2" bestFit="1" customWidth="1"/>
    <col min="2" max="2" width="13.50390625" style="5" bestFit="1" customWidth="1"/>
    <col min="3" max="3" width="10.00390625" style="5" bestFit="1" customWidth="1"/>
    <col min="4" max="4" width="14.625" style="5" bestFit="1" customWidth="1"/>
    <col min="5" max="5" width="10.00390625" style="5" bestFit="1" customWidth="1"/>
    <col min="6" max="6" width="9.25390625" style="5" customWidth="1"/>
    <col min="7" max="8" width="10.00390625" style="5" bestFit="1" customWidth="1"/>
    <col min="9" max="9" width="10.25390625" style="5" bestFit="1" customWidth="1"/>
    <col min="10" max="10" width="10.00390625" style="5" bestFit="1" customWidth="1"/>
    <col min="11" max="12" width="10.50390625" style="0" bestFit="1" customWidth="1"/>
  </cols>
  <sheetData>
    <row r="1" spans="1:12" ht="13.5" thickBot="1">
      <c r="A1" s="139" t="s">
        <v>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3.5" thickBot="1">
      <c r="B2" s="31"/>
      <c r="C2" s="31"/>
      <c r="D2" s="146" t="s">
        <v>39</v>
      </c>
      <c r="E2" s="146"/>
      <c r="F2" s="146"/>
      <c r="G2" s="146"/>
      <c r="H2" s="146"/>
      <c r="I2" s="146"/>
      <c r="J2" s="146"/>
      <c r="K2" s="145" t="s">
        <v>32</v>
      </c>
      <c r="L2" s="145"/>
    </row>
    <row r="3" spans="1:12" s="3" customFormat="1" ht="13.5" thickBot="1">
      <c r="A3" s="140" t="s">
        <v>0</v>
      </c>
      <c r="B3" s="140" t="s">
        <v>7</v>
      </c>
      <c r="C3" s="140"/>
      <c r="D3" s="140"/>
      <c r="E3" s="140"/>
      <c r="F3" s="142"/>
      <c r="G3" s="143" t="s">
        <v>8</v>
      </c>
      <c r="H3" s="144"/>
      <c r="I3" s="46"/>
      <c r="J3" s="7" t="s">
        <v>9</v>
      </c>
      <c r="K3" s="140" t="s">
        <v>22</v>
      </c>
      <c r="L3" s="140" t="s">
        <v>11</v>
      </c>
    </row>
    <row r="4" spans="1:12" s="1" customFormat="1" ht="13.5" thickBot="1">
      <c r="A4" s="141"/>
      <c r="B4" s="8" t="s">
        <v>31</v>
      </c>
      <c r="C4" s="9" t="s">
        <v>25</v>
      </c>
      <c r="D4" s="9" t="s">
        <v>30</v>
      </c>
      <c r="E4" s="9" t="s">
        <v>2</v>
      </c>
      <c r="F4" s="9" t="s">
        <v>3</v>
      </c>
      <c r="G4" s="72" t="s">
        <v>1</v>
      </c>
      <c r="H4" s="53" t="s">
        <v>4</v>
      </c>
      <c r="I4" s="46" t="s">
        <v>46</v>
      </c>
      <c r="J4" s="7" t="s">
        <v>9</v>
      </c>
      <c r="K4" s="141"/>
      <c r="L4" s="141"/>
    </row>
    <row r="5" ht="13.5" thickBot="1">
      <c r="A5" s="2" t="s">
        <v>5</v>
      </c>
    </row>
    <row r="6" spans="1:12" ht="14.25">
      <c r="A6" s="16" t="s">
        <v>6</v>
      </c>
      <c r="B6" s="14">
        <f>300000+50000</f>
        <v>350000</v>
      </c>
      <c r="C6" s="11">
        <f>305000+50000</f>
        <v>355000</v>
      </c>
      <c r="D6" s="11">
        <f>130000+25000</f>
        <v>155000</v>
      </c>
      <c r="E6" s="11">
        <v>22000</v>
      </c>
      <c r="F6" s="12">
        <v>73000</v>
      </c>
      <c r="G6" s="11">
        <f>64000+25000</f>
        <v>89000</v>
      </c>
      <c r="H6" s="57">
        <v>95000</v>
      </c>
      <c r="I6" s="50">
        <f>SUM(B6:H6)</f>
        <v>1139000</v>
      </c>
      <c r="J6" s="20"/>
      <c r="K6" s="23">
        <f>237000+228000-150000</f>
        <v>315000</v>
      </c>
      <c r="L6" s="63">
        <f>SUM(I6:K6)</f>
        <v>1454000</v>
      </c>
    </row>
    <row r="7" spans="1:12" ht="14.25">
      <c r="A7" s="17" t="s">
        <v>47</v>
      </c>
      <c r="B7" s="15">
        <v>42000</v>
      </c>
      <c r="C7" s="10"/>
      <c r="D7" s="10"/>
      <c r="E7" s="10"/>
      <c r="F7" s="13"/>
      <c r="G7" s="10"/>
      <c r="H7" s="58"/>
      <c r="I7" s="54">
        <f aca="true" t="shared" si="0" ref="I7:I12">SUM(B7:H7)</f>
        <v>42000</v>
      </c>
      <c r="J7" s="24"/>
      <c r="K7" s="27"/>
      <c r="L7" s="65">
        <f aca="true" t="shared" si="1" ref="L7:L12">SUM(I7:K7)</f>
        <v>42000</v>
      </c>
    </row>
    <row r="8" spans="1:12" ht="14.25">
      <c r="A8" s="17" t="s">
        <v>42</v>
      </c>
      <c r="B8" s="15"/>
      <c r="C8" s="10"/>
      <c r="D8" s="10"/>
      <c r="E8" s="10"/>
      <c r="F8" s="13"/>
      <c r="G8" s="10"/>
      <c r="H8" s="58"/>
      <c r="I8" s="54">
        <f t="shared" si="0"/>
        <v>0</v>
      </c>
      <c r="J8" s="24">
        <f>99450+150000</f>
        <v>249450</v>
      </c>
      <c r="K8" s="27"/>
      <c r="L8" s="65">
        <f t="shared" si="1"/>
        <v>249450</v>
      </c>
    </row>
    <row r="9" spans="1:12" ht="14.25">
      <c r="A9" s="17" t="s">
        <v>43</v>
      </c>
      <c r="B9" s="15">
        <f>34760+120000</f>
        <v>154760</v>
      </c>
      <c r="C9" s="10"/>
      <c r="D9" s="10"/>
      <c r="E9" s="10"/>
      <c r="F9" s="13"/>
      <c r="G9" s="10"/>
      <c r="H9" s="58"/>
      <c r="I9" s="54">
        <f t="shared" si="0"/>
        <v>154760</v>
      </c>
      <c r="J9" s="24">
        <v>100000</v>
      </c>
      <c r="K9" s="27"/>
      <c r="L9" s="65">
        <f t="shared" si="1"/>
        <v>254760</v>
      </c>
    </row>
    <row r="10" spans="1:12" ht="14.25">
      <c r="A10" s="17" t="s">
        <v>44</v>
      </c>
      <c r="B10" s="15">
        <v>81048</v>
      </c>
      <c r="C10" s="10">
        <f>7000+40524</f>
        <v>47524</v>
      </c>
      <c r="D10" s="10">
        <v>81048</v>
      </c>
      <c r="E10" s="10"/>
      <c r="F10" s="13"/>
      <c r="G10" s="10"/>
      <c r="H10" s="58"/>
      <c r="I10" s="54">
        <f t="shared" si="0"/>
        <v>209620</v>
      </c>
      <c r="J10" s="24"/>
      <c r="K10" s="27"/>
      <c r="L10" s="65">
        <f t="shared" si="1"/>
        <v>209620</v>
      </c>
    </row>
    <row r="11" spans="1:12" ht="15" thickBot="1">
      <c r="A11" s="17" t="s">
        <v>10</v>
      </c>
      <c r="B11" s="15"/>
      <c r="C11" s="10"/>
      <c r="D11" s="10"/>
      <c r="E11" s="10"/>
      <c r="F11" s="13"/>
      <c r="G11" s="10"/>
      <c r="H11" s="58"/>
      <c r="I11" s="55">
        <f t="shared" si="0"/>
        <v>0</v>
      </c>
      <c r="J11" s="24"/>
      <c r="K11" s="27">
        <v>47945</v>
      </c>
      <c r="L11" s="64">
        <f t="shared" si="1"/>
        <v>47945</v>
      </c>
    </row>
    <row r="12" spans="1:12" ht="15" thickBot="1">
      <c r="A12" s="18" t="s">
        <v>11</v>
      </c>
      <c r="B12" s="19">
        <f aca="true" t="shared" si="2" ref="B12:K12">SUM(B6:B11)</f>
        <v>627808</v>
      </c>
      <c r="C12" s="47">
        <f t="shared" si="2"/>
        <v>402524</v>
      </c>
      <c r="D12" s="47">
        <f t="shared" si="2"/>
        <v>236048</v>
      </c>
      <c r="E12" s="47">
        <f t="shared" si="2"/>
        <v>22000</v>
      </c>
      <c r="F12" s="47">
        <f t="shared" si="2"/>
        <v>73000</v>
      </c>
      <c r="G12" s="70">
        <f t="shared" si="2"/>
        <v>89000</v>
      </c>
      <c r="H12" s="69">
        <f t="shared" si="2"/>
        <v>95000</v>
      </c>
      <c r="I12" s="56">
        <f t="shared" si="0"/>
        <v>1545380</v>
      </c>
      <c r="J12" s="19">
        <f t="shared" si="2"/>
        <v>349450</v>
      </c>
      <c r="K12" s="29">
        <f t="shared" si="2"/>
        <v>362945</v>
      </c>
      <c r="L12" s="66">
        <f t="shared" si="1"/>
        <v>2257775</v>
      </c>
    </row>
    <row r="13" spans="2:11" ht="14.25">
      <c r="B13" s="6"/>
      <c r="C13" s="6"/>
      <c r="D13" s="6"/>
      <c r="E13" s="6"/>
      <c r="F13" s="6"/>
      <c r="G13" s="6"/>
      <c r="H13" s="6"/>
      <c r="I13" s="6"/>
      <c r="J13" s="6"/>
      <c r="K13" s="4"/>
    </row>
    <row r="14" spans="1:11" ht="15" thickBot="1">
      <c r="A14" s="2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4"/>
    </row>
    <row r="15" spans="1:12" ht="14.25">
      <c r="A15" s="16" t="s">
        <v>40</v>
      </c>
      <c r="B15" s="20">
        <v>175000</v>
      </c>
      <c r="C15" s="11">
        <v>30000</v>
      </c>
      <c r="D15" s="11"/>
      <c r="E15" s="11"/>
      <c r="F15" s="21"/>
      <c r="G15" s="11"/>
      <c r="H15" s="57">
        <v>10000</v>
      </c>
      <c r="I15" s="51">
        <f>SUM(B15:H15)</f>
        <v>215000</v>
      </c>
      <c r="J15" s="22"/>
      <c r="K15" s="23"/>
      <c r="L15" s="67">
        <f>SUM(I15:K15)</f>
        <v>215000</v>
      </c>
    </row>
    <row r="16" spans="1:12" ht="14.25">
      <c r="A16" s="17" t="s">
        <v>41</v>
      </c>
      <c r="B16" s="24">
        <v>128900</v>
      </c>
      <c r="C16" s="10"/>
      <c r="D16" s="10"/>
      <c r="E16" s="10"/>
      <c r="F16" s="25"/>
      <c r="G16" s="10"/>
      <c r="H16" s="58"/>
      <c r="I16" s="54">
        <f aca="true" t="shared" si="3" ref="I16:I36">SUM(B16:H16)</f>
        <v>128900</v>
      </c>
      <c r="J16" s="26"/>
      <c r="K16" s="27"/>
      <c r="L16" s="65">
        <f aca="true" t="shared" si="4" ref="L16:L36">SUM(I16:K16)</f>
        <v>128900</v>
      </c>
    </row>
    <row r="17" spans="1:12" ht="14.25">
      <c r="A17" s="17" t="s">
        <v>13</v>
      </c>
      <c r="B17" s="24">
        <v>33210</v>
      </c>
      <c r="C17" s="10">
        <v>44288</v>
      </c>
      <c r="D17" s="10"/>
      <c r="E17" s="10">
        <v>9830</v>
      </c>
      <c r="F17" s="25"/>
      <c r="G17" s="10"/>
      <c r="H17" s="58"/>
      <c r="I17" s="54">
        <f t="shared" si="3"/>
        <v>87328</v>
      </c>
      <c r="J17" s="26"/>
      <c r="K17" s="27"/>
      <c r="L17" s="65">
        <f t="shared" si="4"/>
        <v>87328</v>
      </c>
    </row>
    <row r="18" spans="1:12" ht="14.25">
      <c r="A18" s="17" t="s">
        <v>14</v>
      </c>
      <c r="B18" s="24">
        <v>17913</v>
      </c>
      <c r="C18" s="10">
        <v>5479</v>
      </c>
      <c r="D18" s="10">
        <v>54435</v>
      </c>
      <c r="E18" s="10"/>
      <c r="F18" s="25"/>
      <c r="G18" s="10"/>
      <c r="H18" s="58"/>
      <c r="I18" s="54">
        <f t="shared" si="3"/>
        <v>77827</v>
      </c>
      <c r="J18" s="26"/>
      <c r="K18" s="27"/>
      <c r="L18" s="65">
        <f t="shared" si="4"/>
        <v>77827</v>
      </c>
    </row>
    <row r="19" spans="1:12" ht="14.25">
      <c r="A19" s="17" t="s">
        <v>24</v>
      </c>
      <c r="B19" s="24"/>
      <c r="C19" s="10">
        <v>18500</v>
      </c>
      <c r="D19" s="10"/>
      <c r="E19" s="10">
        <v>6040</v>
      </c>
      <c r="F19" s="25"/>
      <c r="G19" s="10">
        <v>89480</v>
      </c>
      <c r="H19" s="58">
        <v>760</v>
      </c>
      <c r="I19" s="54">
        <f t="shared" si="3"/>
        <v>114780</v>
      </c>
      <c r="J19" s="26"/>
      <c r="K19" s="27"/>
      <c r="L19" s="65">
        <f t="shared" si="4"/>
        <v>114780</v>
      </c>
    </row>
    <row r="20" spans="1:12" ht="14.25">
      <c r="A20" s="17" t="s">
        <v>26</v>
      </c>
      <c r="B20" s="24"/>
      <c r="C20" s="10"/>
      <c r="D20" s="10">
        <v>12000</v>
      </c>
      <c r="E20" s="10"/>
      <c r="F20" s="25"/>
      <c r="G20" s="10"/>
      <c r="H20" s="58">
        <v>33000</v>
      </c>
      <c r="I20" s="54">
        <f t="shared" si="3"/>
        <v>45000</v>
      </c>
      <c r="J20" s="26">
        <v>120000</v>
      </c>
      <c r="K20" s="27"/>
      <c r="L20" s="65">
        <f t="shared" si="4"/>
        <v>165000</v>
      </c>
    </row>
    <row r="21" spans="1:12" ht="14.25">
      <c r="A21" s="17" t="s">
        <v>28</v>
      </c>
      <c r="B21" s="24"/>
      <c r="C21" s="10"/>
      <c r="D21" s="10"/>
      <c r="E21" s="10"/>
      <c r="F21" s="25"/>
      <c r="G21" s="10"/>
      <c r="H21" s="58"/>
      <c r="I21" s="54">
        <f t="shared" si="3"/>
        <v>0</v>
      </c>
      <c r="J21" s="26"/>
      <c r="K21" s="27">
        <v>110000</v>
      </c>
      <c r="L21" s="65">
        <f t="shared" si="4"/>
        <v>110000</v>
      </c>
    </row>
    <row r="22" spans="1:12" ht="14.25">
      <c r="A22" s="17" t="s">
        <v>27</v>
      </c>
      <c r="B22" s="24"/>
      <c r="C22" s="10"/>
      <c r="D22" s="10"/>
      <c r="E22" s="10"/>
      <c r="F22" s="25"/>
      <c r="G22" s="10"/>
      <c r="H22" s="58">
        <v>45336</v>
      </c>
      <c r="I22" s="54">
        <f t="shared" si="3"/>
        <v>45336</v>
      </c>
      <c r="J22" s="26"/>
      <c r="K22" s="27"/>
      <c r="L22" s="65">
        <f t="shared" si="4"/>
        <v>45336</v>
      </c>
    </row>
    <row r="23" spans="1:12" ht="14.25">
      <c r="A23" s="17" t="s">
        <v>18</v>
      </c>
      <c r="B23" s="24"/>
      <c r="C23" s="10">
        <v>27780</v>
      </c>
      <c r="D23" s="10"/>
      <c r="E23" s="10"/>
      <c r="F23" s="25"/>
      <c r="G23" s="10"/>
      <c r="H23" s="58"/>
      <c r="I23" s="54">
        <f t="shared" si="3"/>
        <v>27780</v>
      </c>
      <c r="J23" s="26"/>
      <c r="K23" s="27">
        <v>91660</v>
      </c>
      <c r="L23" s="65">
        <f t="shared" si="4"/>
        <v>119440</v>
      </c>
    </row>
    <row r="24" spans="1:12" ht="14.25">
      <c r="A24" s="17" t="s">
        <v>15</v>
      </c>
      <c r="B24" s="24">
        <v>101602</v>
      </c>
      <c r="C24" s="10">
        <v>101602</v>
      </c>
      <c r="D24" s="10">
        <v>50801</v>
      </c>
      <c r="E24" s="10"/>
      <c r="F24" s="25">
        <v>50801</v>
      </c>
      <c r="G24" s="10"/>
      <c r="H24" s="58"/>
      <c r="I24" s="54">
        <f t="shared" si="3"/>
        <v>304806</v>
      </c>
      <c r="J24" s="26">
        <v>152405</v>
      </c>
      <c r="K24" s="27">
        <v>50801</v>
      </c>
      <c r="L24" s="65">
        <f t="shared" si="4"/>
        <v>508012</v>
      </c>
    </row>
    <row r="25" spans="1:12" ht="14.25">
      <c r="A25" s="17" t="s">
        <v>29</v>
      </c>
      <c r="B25" s="24">
        <v>18400</v>
      </c>
      <c r="C25" s="10">
        <v>18400</v>
      </c>
      <c r="D25" s="10">
        <v>9200</v>
      </c>
      <c r="E25" s="10"/>
      <c r="F25" s="25">
        <v>9200</v>
      </c>
      <c r="G25" s="10"/>
      <c r="H25" s="58"/>
      <c r="I25" s="54">
        <f t="shared" si="3"/>
        <v>55200</v>
      </c>
      <c r="J25" s="26">
        <v>9200</v>
      </c>
      <c r="K25" s="27">
        <v>27600</v>
      </c>
      <c r="L25" s="65">
        <f t="shared" si="4"/>
        <v>92000</v>
      </c>
    </row>
    <row r="26" spans="1:12" ht="14.25">
      <c r="A26" s="17" t="s">
        <v>21</v>
      </c>
      <c r="B26" s="24">
        <v>66000</v>
      </c>
      <c r="C26" s="10">
        <v>66000</v>
      </c>
      <c r="D26" s="10">
        <v>33000</v>
      </c>
      <c r="E26" s="10"/>
      <c r="F26" s="25"/>
      <c r="G26" s="10"/>
      <c r="H26" s="58"/>
      <c r="I26" s="54">
        <f t="shared" si="3"/>
        <v>165000</v>
      </c>
      <c r="J26" s="26">
        <v>99000</v>
      </c>
      <c r="K26" s="27">
        <v>66000</v>
      </c>
      <c r="L26" s="65">
        <f t="shared" si="4"/>
        <v>330000</v>
      </c>
    </row>
    <row r="27" spans="1:12" ht="14.25">
      <c r="A27" s="17" t="s">
        <v>16</v>
      </c>
      <c r="B27" s="24">
        <v>4060</v>
      </c>
      <c r="C27" s="10">
        <v>4060</v>
      </c>
      <c r="D27" s="10">
        <v>2030</v>
      </c>
      <c r="E27" s="10"/>
      <c r="F27" s="25">
        <v>2030</v>
      </c>
      <c r="G27" s="10"/>
      <c r="H27" s="58"/>
      <c r="I27" s="54">
        <f t="shared" si="3"/>
        <v>12180</v>
      </c>
      <c r="J27" s="26">
        <v>6088</v>
      </c>
      <c r="K27" s="27">
        <v>2030</v>
      </c>
      <c r="L27" s="65">
        <f t="shared" si="4"/>
        <v>20298</v>
      </c>
    </row>
    <row r="28" spans="1:12" ht="14.25">
      <c r="A28" s="17" t="s">
        <v>17</v>
      </c>
      <c r="B28" s="24">
        <v>21627</v>
      </c>
      <c r="C28" s="10">
        <v>21627</v>
      </c>
      <c r="D28" s="10">
        <v>10814</v>
      </c>
      <c r="E28" s="10"/>
      <c r="F28" s="25">
        <v>10814</v>
      </c>
      <c r="G28" s="10"/>
      <c r="H28" s="58"/>
      <c r="I28" s="54">
        <f t="shared" si="3"/>
        <v>64882</v>
      </c>
      <c r="J28" s="26">
        <v>10814</v>
      </c>
      <c r="K28" s="27">
        <v>32440</v>
      </c>
      <c r="L28" s="65">
        <f t="shared" si="4"/>
        <v>108136</v>
      </c>
    </row>
    <row r="29" spans="1:12" ht="14.25">
      <c r="A29" s="33" t="s">
        <v>33</v>
      </c>
      <c r="B29" s="5">
        <v>60786</v>
      </c>
      <c r="C29" s="35">
        <v>40524</v>
      </c>
      <c r="D29" s="35">
        <v>60786</v>
      </c>
      <c r="E29" s="35"/>
      <c r="G29" s="35"/>
      <c r="H29" s="60"/>
      <c r="I29" s="54">
        <f t="shared" si="3"/>
        <v>162096</v>
      </c>
      <c r="K29" s="32">
        <v>40524</v>
      </c>
      <c r="L29" s="65">
        <f t="shared" si="4"/>
        <v>202620</v>
      </c>
    </row>
    <row r="30" spans="1:12" ht="14.25">
      <c r="A30" s="17" t="s">
        <v>23</v>
      </c>
      <c r="B30" s="24"/>
      <c r="C30" s="10"/>
      <c r="D30" s="10"/>
      <c r="E30" s="10"/>
      <c r="F30" s="25"/>
      <c r="G30" s="10"/>
      <c r="H30" s="58"/>
      <c r="I30" s="54">
        <f t="shared" si="3"/>
        <v>0</v>
      </c>
      <c r="J30" s="26"/>
      <c r="K30" s="27"/>
      <c r="L30" s="65">
        <f t="shared" si="4"/>
        <v>0</v>
      </c>
    </row>
    <row r="31" spans="1:12" ht="14.25">
      <c r="A31" s="17" t="s">
        <v>20</v>
      </c>
      <c r="B31" s="24"/>
      <c r="C31" s="10"/>
      <c r="D31" s="10"/>
      <c r="E31" s="10"/>
      <c r="F31" s="25"/>
      <c r="G31" s="10"/>
      <c r="H31" s="58"/>
      <c r="I31" s="54">
        <f t="shared" si="3"/>
        <v>0</v>
      </c>
      <c r="J31" s="26"/>
      <c r="K31" s="27">
        <v>81000</v>
      </c>
      <c r="L31" s="65">
        <f t="shared" si="4"/>
        <v>81000</v>
      </c>
    </row>
    <row r="32" spans="1:12" ht="14.25">
      <c r="A32" s="17" t="s">
        <v>19</v>
      </c>
      <c r="B32" s="24"/>
      <c r="C32" s="10">
        <v>18000</v>
      </c>
      <c r="D32" s="10"/>
      <c r="E32" s="10">
        <v>6600</v>
      </c>
      <c r="F32" s="25"/>
      <c r="G32" s="10"/>
      <c r="H32" s="58"/>
      <c r="I32" s="54">
        <f t="shared" si="3"/>
        <v>24600</v>
      </c>
      <c r="J32" s="26"/>
      <c r="K32" s="27">
        <v>4500</v>
      </c>
      <c r="L32" s="65">
        <f t="shared" si="4"/>
        <v>29100</v>
      </c>
    </row>
    <row r="33" spans="1:12" ht="14.25">
      <c r="A33" s="17" t="s">
        <v>45</v>
      </c>
      <c r="B33" s="24"/>
      <c r="C33" s="10">
        <v>6160</v>
      </c>
      <c r="D33" s="10">
        <v>2400</v>
      </c>
      <c r="E33" s="10"/>
      <c r="F33" s="25"/>
      <c r="G33" s="10"/>
      <c r="H33" s="58">
        <v>5985</v>
      </c>
      <c r="I33" s="54">
        <f t="shared" si="3"/>
        <v>14545</v>
      </c>
      <c r="J33" s="26">
        <v>30870</v>
      </c>
      <c r="K33" s="27">
        <f>73434+16443</f>
        <v>89877</v>
      </c>
      <c r="L33" s="65">
        <f t="shared" si="4"/>
        <v>135292</v>
      </c>
    </row>
    <row r="34" spans="1:12" ht="15" thickBot="1">
      <c r="A34" s="42" t="s">
        <v>37</v>
      </c>
      <c r="B34" s="43"/>
      <c r="C34" s="44"/>
      <c r="D34" s="44"/>
      <c r="E34" s="44"/>
      <c r="F34" s="52"/>
      <c r="G34" s="48"/>
      <c r="H34" s="61"/>
      <c r="I34" s="55">
        <f t="shared" si="3"/>
        <v>0</v>
      </c>
      <c r="J34" s="43"/>
      <c r="K34" s="45"/>
      <c r="L34" s="68">
        <f t="shared" si="4"/>
        <v>0</v>
      </c>
    </row>
    <row r="35" spans="1:12" ht="15" thickBot="1">
      <c r="A35" s="18" t="s">
        <v>11</v>
      </c>
      <c r="B35" s="19">
        <f aca="true" t="shared" si="5" ref="B35:J35">SUM(B15:B33)</f>
        <v>627498</v>
      </c>
      <c r="C35" s="47">
        <f t="shared" si="5"/>
        <v>402420</v>
      </c>
      <c r="D35" s="47">
        <f t="shared" si="5"/>
        <v>235466</v>
      </c>
      <c r="E35" s="47">
        <f t="shared" si="5"/>
        <v>22470</v>
      </c>
      <c r="F35" s="34">
        <f t="shared" si="5"/>
        <v>72845</v>
      </c>
      <c r="G35" s="47">
        <f t="shared" si="5"/>
        <v>89480</v>
      </c>
      <c r="H35" s="59">
        <f t="shared" si="5"/>
        <v>95081</v>
      </c>
      <c r="I35" s="56">
        <f t="shared" si="3"/>
        <v>1545260</v>
      </c>
      <c r="J35" s="19">
        <f t="shared" si="5"/>
        <v>428377</v>
      </c>
      <c r="K35" s="19">
        <f>SUM(K15:K34)</f>
        <v>596432</v>
      </c>
      <c r="L35" s="28">
        <f t="shared" si="4"/>
        <v>2570069</v>
      </c>
    </row>
    <row r="36" spans="1:12" ht="15" thickBot="1">
      <c r="A36" s="30" t="s">
        <v>34</v>
      </c>
      <c r="B36" s="71">
        <f aca="true" t="shared" si="6" ref="B36:K36">B12-B35</f>
        <v>310</v>
      </c>
      <c r="C36" s="38">
        <f t="shared" si="6"/>
        <v>104</v>
      </c>
      <c r="D36" s="38">
        <f t="shared" si="6"/>
        <v>582</v>
      </c>
      <c r="E36" s="38">
        <f t="shared" si="6"/>
        <v>-470</v>
      </c>
      <c r="F36" s="38">
        <f t="shared" si="6"/>
        <v>155</v>
      </c>
      <c r="G36" s="38">
        <f t="shared" si="6"/>
        <v>-480</v>
      </c>
      <c r="H36" s="62">
        <f t="shared" si="6"/>
        <v>-81</v>
      </c>
      <c r="I36" s="56">
        <f t="shared" si="3"/>
        <v>120</v>
      </c>
      <c r="J36" s="39">
        <f t="shared" si="6"/>
        <v>-78927</v>
      </c>
      <c r="K36" s="39">
        <f t="shared" si="6"/>
        <v>-233487</v>
      </c>
      <c r="L36" s="49">
        <f t="shared" si="4"/>
        <v>-312294</v>
      </c>
    </row>
    <row r="37" spans="1:12" ht="12.75">
      <c r="A37" s="40" t="s">
        <v>35</v>
      </c>
      <c r="L37" s="37">
        <v>2418271</v>
      </c>
    </row>
    <row r="38" spans="1:12" ht="13.5" thickBot="1">
      <c r="A38" s="41" t="s">
        <v>36</v>
      </c>
      <c r="L38" s="36">
        <f>L36+L37</f>
        <v>2105977</v>
      </c>
    </row>
  </sheetData>
  <sheetProtection/>
  <mergeCells count="8">
    <mergeCell ref="A1:L1"/>
    <mergeCell ref="A3:A4"/>
    <mergeCell ref="L3:L4"/>
    <mergeCell ref="B3:F3"/>
    <mergeCell ref="G3:H3"/>
    <mergeCell ref="K3:K4"/>
    <mergeCell ref="K2:L2"/>
    <mergeCell ref="D2:J2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300" verticalDpi="300" orientation="landscape" paperSize="9" scale="98" r:id="rId1"/>
  <headerFooter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5" zoomScaleNormal="85" zoomScalePageLayoutView="0" workbookViewId="0" topLeftCell="A1">
      <selection activeCell="A1" sqref="A1:M1"/>
    </sheetView>
  </sheetViews>
  <sheetFormatPr defaultColWidth="9.00390625" defaultRowHeight="13.5"/>
  <cols>
    <col min="1" max="1" width="26.00390625" style="2" bestFit="1" customWidth="1"/>
    <col min="2" max="2" width="13.25390625" style="84" customWidth="1"/>
    <col min="3" max="12" width="13.25390625" style="5" customWidth="1"/>
    <col min="13" max="13" width="13.25390625" style="0" customWidth="1"/>
  </cols>
  <sheetData>
    <row r="1" spans="1:13" ht="15.75">
      <c r="A1" s="150" t="s">
        <v>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3:13" ht="13.5" thickBot="1">
      <c r="C2" s="31"/>
      <c r="D2" s="31"/>
      <c r="E2" s="145" t="s">
        <v>71</v>
      </c>
      <c r="F2" s="145"/>
      <c r="G2" s="145"/>
      <c r="H2" s="145"/>
      <c r="I2" s="145"/>
      <c r="J2" s="145"/>
      <c r="K2" s="145"/>
      <c r="L2" s="145"/>
      <c r="M2" s="145"/>
    </row>
    <row r="3" spans="1:13" s="3" customFormat="1" ht="13.5" thickBot="1">
      <c r="A3" s="140" t="s">
        <v>49</v>
      </c>
      <c r="B3" s="151" t="s">
        <v>11</v>
      </c>
      <c r="C3" s="154" t="s">
        <v>51</v>
      </c>
      <c r="D3" s="155"/>
      <c r="E3" s="155"/>
      <c r="F3" s="155"/>
      <c r="G3" s="155"/>
      <c r="H3" s="155"/>
      <c r="I3" s="155"/>
      <c r="J3" s="155"/>
      <c r="K3" s="156"/>
      <c r="L3" s="147" t="s">
        <v>59</v>
      </c>
      <c r="M3" s="140" t="s">
        <v>60</v>
      </c>
    </row>
    <row r="4" spans="1:13" s="3" customFormat="1" ht="13.5" thickBot="1">
      <c r="A4" s="140"/>
      <c r="B4" s="152"/>
      <c r="C4" s="74" t="s">
        <v>52</v>
      </c>
      <c r="D4" s="73" t="s">
        <v>53</v>
      </c>
      <c r="E4" s="73" t="s">
        <v>54</v>
      </c>
      <c r="F4" s="73" t="s">
        <v>55</v>
      </c>
      <c r="G4" s="113" t="s">
        <v>56</v>
      </c>
      <c r="H4" s="157" t="s">
        <v>75</v>
      </c>
      <c r="I4" s="119" t="s">
        <v>57</v>
      </c>
      <c r="J4" s="113" t="s">
        <v>58</v>
      </c>
      <c r="K4" s="157" t="s">
        <v>76</v>
      </c>
      <c r="L4" s="148"/>
      <c r="M4" s="140"/>
    </row>
    <row r="5" spans="1:13" s="1" customFormat="1" ht="13.5" customHeight="1" thickBot="1">
      <c r="A5" s="141"/>
      <c r="B5" s="153"/>
      <c r="C5" s="101" t="s">
        <v>61</v>
      </c>
      <c r="D5" s="102" t="s">
        <v>62</v>
      </c>
      <c r="E5" s="102" t="s">
        <v>63</v>
      </c>
      <c r="F5" s="102" t="s">
        <v>64</v>
      </c>
      <c r="G5" s="114" t="s">
        <v>65</v>
      </c>
      <c r="H5" s="158"/>
      <c r="I5" s="120" t="s">
        <v>66</v>
      </c>
      <c r="J5" s="114" t="s">
        <v>67</v>
      </c>
      <c r="K5" s="158"/>
      <c r="L5" s="149"/>
      <c r="M5" s="141"/>
    </row>
    <row r="6" spans="1:13" ht="13.5" thickBot="1">
      <c r="A6" s="107" t="s">
        <v>50</v>
      </c>
      <c r="B6" s="85"/>
      <c r="C6" s="75"/>
      <c r="D6" s="76"/>
      <c r="E6" s="76"/>
      <c r="F6" s="76"/>
      <c r="G6" s="115"/>
      <c r="H6" s="128"/>
      <c r="I6" s="121"/>
      <c r="J6" s="115"/>
      <c r="K6" s="128"/>
      <c r="L6" s="79"/>
      <c r="M6" s="80"/>
    </row>
    <row r="7" spans="1:13" ht="14.25">
      <c r="A7" s="104" t="s">
        <v>72</v>
      </c>
      <c r="B7" s="136">
        <f>H7+K7+L7</f>
        <v>30000</v>
      </c>
      <c r="C7" s="14">
        <v>4500</v>
      </c>
      <c r="D7" s="11">
        <v>4500</v>
      </c>
      <c r="E7" s="11">
        <v>3750</v>
      </c>
      <c r="F7" s="11">
        <v>750</v>
      </c>
      <c r="G7" s="12">
        <v>1500</v>
      </c>
      <c r="H7" s="129">
        <f aca="true" t="shared" si="0" ref="H7:H14">SUM(C7:G7)</f>
        <v>15000</v>
      </c>
      <c r="I7" s="122">
        <v>0</v>
      </c>
      <c r="J7" s="12">
        <v>5000</v>
      </c>
      <c r="K7" s="135">
        <f>I7+J7</f>
        <v>5000</v>
      </c>
      <c r="L7" s="22">
        <v>10000</v>
      </c>
      <c r="M7" s="37"/>
    </row>
    <row r="8" spans="1:13" ht="14.25">
      <c r="A8" s="110" t="s">
        <v>73</v>
      </c>
      <c r="B8" s="138">
        <f aca="true" t="shared" si="1" ref="B8:B14">H8+K8+L8</f>
        <v>1424000</v>
      </c>
      <c r="C8" s="111">
        <v>128160</v>
      </c>
      <c r="D8" s="112">
        <v>128160</v>
      </c>
      <c r="E8" s="112">
        <v>106800</v>
      </c>
      <c r="F8" s="112">
        <v>21360</v>
      </c>
      <c r="G8" s="116">
        <v>42720</v>
      </c>
      <c r="H8" s="130">
        <f t="shared" si="0"/>
        <v>427200</v>
      </c>
      <c r="I8" s="123">
        <v>0</v>
      </c>
      <c r="J8" s="116">
        <v>49840</v>
      </c>
      <c r="K8" s="133">
        <f aca="true" t="shared" si="2" ref="K8:K14">I8+J8</f>
        <v>49840</v>
      </c>
      <c r="L8" s="83">
        <v>946960</v>
      </c>
      <c r="M8" s="94"/>
    </row>
    <row r="9" spans="1:13" ht="14.25">
      <c r="A9" s="105" t="s">
        <v>47</v>
      </c>
      <c r="B9" s="138">
        <f t="shared" si="1"/>
        <v>42000</v>
      </c>
      <c r="C9" s="15">
        <v>42000</v>
      </c>
      <c r="D9" s="10"/>
      <c r="E9" s="10"/>
      <c r="F9" s="10"/>
      <c r="G9" s="13"/>
      <c r="H9" s="130">
        <f t="shared" si="0"/>
        <v>42000</v>
      </c>
      <c r="I9" s="124">
        <v>0</v>
      </c>
      <c r="J9" s="13">
        <v>0</v>
      </c>
      <c r="K9" s="133">
        <f t="shared" si="2"/>
        <v>0</v>
      </c>
      <c r="L9" s="26">
        <v>0</v>
      </c>
      <c r="M9" s="91"/>
    </row>
    <row r="10" spans="1:13" ht="14.25">
      <c r="A10" s="105" t="s">
        <v>42</v>
      </c>
      <c r="B10" s="138">
        <f t="shared" si="1"/>
        <v>249450</v>
      </c>
      <c r="C10" s="15"/>
      <c r="D10" s="10"/>
      <c r="E10" s="10"/>
      <c r="F10" s="10"/>
      <c r="G10" s="13"/>
      <c r="H10" s="130">
        <f t="shared" si="0"/>
        <v>0</v>
      </c>
      <c r="I10" s="124">
        <v>249450</v>
      </c>
      <c r="J10" s="13">
        <v>0</v>
      </c>
      <c r="K10" s="133">
        <f t="shared" si="2"/>
        <v>249450</v>
      </c>
      <c r="L10" s="26">
        <v>0</v>
      </c>
      <c r="M10" s="91"/>
    </row>
    <row r="11" spans="1:13" ht="14.25">
      <c r="A11" s="105" t="s">
        <v>43</v>
      </c>
      <c r="B11" s="138">
        <f t="shared" si="1"/>
        <v>254760</v>
      </c>
      <c r="C11" s="15">
        <f>34760+120000</f>
        <v>154760</v>
      </c>
      <c r="D11" s="10"/>
      <c r="E11" s="10"/>
      <c r="F11" s="10"/>
      <c r="G11" s="13"/>
      <c r="H11" s="130">
        <f t="shared" si="0"/>
        <v>154760</v>
      </c>
      <c r="I11" s="124">
        <v>100000</v>
      </c>
      <c r="J11" s="13">
        <v>0</v>
      </c>
      <c r="K11" s="133">
        <f t="shared" si="2"/>
        <v>100000</v>
      </c>
      <c r="L11" s="26">
        <v>0</v>
      </c>
      <c r="M11" s="91"/>
    </row>
    <row r="12" spans="1:13" ht="14.25">
      <c r="A12" s="105" t="s">
        <v>44</v>
      </c>
      <c r="B12" s="138">
        <f t="shared" si="1"/>
        <v>209620</v>
      </c>
      <c r="C12" s="15">
        <v>60786</v>
      </c>
      <c r="D12" s="10">
        <v>67786</v>
      </c>
      <c r="E12" s="10">
        <v>50655</v>
      </c>
      <c r="F12" s="10">
        <v>10131</v>
      </c>
      <c r="G12" s="13">
        <v>20262</v>
      </c>
      <c r="H12" s="130">
        <f t="shared" si="0"/>
        <v>209620</v>
      </c>
      <c r="I12" s="124">
        <v>0</v>
      </c>
      <c r="J12" s="13">
        <v>0</v>
      </c>
      <c r="K12" s="133">
        <f t="shared" si="2"/>
        <v>0</v>
      </c>
      <c r="L12" s="26">
        <v>0</v>
      </c>
      <c r="M12" s="91"/>
    </row>
    <row r="13" spans="1:13" ht="15" thickBot="1">
      <c r="A13" s="105" t="s">
        <v>10</v>
      </c>
      <c r="B13" s="137">
        <f t="shared" si="1"/>
        <v>47945</v>
      </c>
      <c r="C13" s="15"/>
      <c r="D13" s="10"/>
      <c r="E13" s="10"/>
      <c r="F13" s="10"/>
      <c r="G13" s="13"/>
      <c r="H13" s="131">
        <f t="shared" si="0"/>
        <v>0</v>
      </c>
      <c r="I13" s="124">
        <v>0</v>
      </c>
      <c r="J13" s="13">
        <v>0</v>
      </c>
      <c r="K13" s="130">
        <f t="shared" si="2"/>
        <v>0</v>
      </c>
      <c r="L13" s="82">
        <v>47945</v>
      </c>
      <c r="M13" s="92"/>
    </row>
    <row r="14" spans="1:13" ht="15" thickBot="1">
      <c r="A14" s="103" t="s">
        <v>69</v>
      </c>
      <c r="B14" s="136">
        <f t="shared" si="1"/>
        <v>2257775</v>
      </c>
      <c r="C14" s="77">
        <f>SUM(C7:C13)</f>
        <v>390206</v>
      </c>
      <c r="D14" s="47">
        <f>SUM(D7:D13)</f>
        <v>200446</v>
      </c>
      <c r="E14" s="47">
        <f>SUM(E7:E13)</f>
        <v>161205</v>
      </c>
      <c r="F14" s="47">
        <f>SUM(F7:F13)</f>
        <v>32241</v>
      </c>
      <c r="G14" s="70">
        <f>SUM(G7:G13)</f>
        <v>64482</v>
      </c>
      <c r="H14" s="132">
        <f t="shared" si="0"/>
        <v>848580</v>
      </c>
      <c r="I14" s="125">
        <f>SUM(I7:I13)</f>
        <v>349450</v>
      </c>
      <c r="J14" s="70">
        <f>SUM(J7:J13)</f>
        <v>54840</v>
      </c>
      <c r="K14" s="132">
        <f t="shared" si="2"/>
        <v>404290</v>
      </c>
      <c r="L14" s="29">
        <f>SUM(L7:L13)</f>
        <v>1004905</v>
      </c>
      <c r="M14" s="93">
        <v>0</v>
      </c>
    </row>
    <row r="15" spans="1:13" ht="15" thickBot="1">
      <c r="A15" s="107" t="s">
        <v>68</v>
      </c>
      <c r="B15" s="89"/>
      <c r="C15" s="78"/>
      <c r="D15" s="48"/>
      <c r="E15" s="48"/>
      <c r="F15" s="48"/>
      <c r="G15" s="117"/>
      <c r="H15" s="131"/>
      <c r="I15" s="126"/>
      <c r="J15" s="117"/>
      <c r="K15" s="131"/>
      <c r="L15" s="83"/>
      <c r="M15" s="94"/>
    </row>
    <row r="16" spans="1:13" ht="14.25">
      <c r="A16" s="104" t="s">
        <v>40</v>
      </c>
      <c r="B16" s="136">
        <f>H16+K16+L16</f>
        <v>205000</v>
      </c>
      <c r="C16" s="14">
        <v>175000</v>
      </c>
      <c r="D16" s="11">
        <v>30000</v>
      </c>
      <c r="E16" s="11"/>
      <c r="F16" s="11"/>
      <c r="G16" s="12"/>
      <c r="H16" s="135">
        <f aca="true" t="shared" si="3" ref="H16:H36">SUM(C16:G16)</f>
        <v>205000</v>
      </c>
      <c r="I16" s="122"/>
      <c r="J16" s="12"/>
      <c r="K16" s="135">
        <f>I16+J16</f>
        <v>0</v>
      </c>
      <c r="L16" s="81"/>
      <c r="M16" s="90"/>
    </row>
    <row r="17" spans="1:13" ht="14.25">
      <c r="A17" s="105" t="s">
        <v>41</v>
      </c>
      <c r="B17" s="138">
        <f aca="true" t="shared" si="4" ref="B17:B35">H17+K17+L17</f>
        <v>128900</v>
      </c>
      <c r="C17" s="15">
        <v>128900</v>
      </c>
      <c r="D17" s="10"/>
      <c r="E17" s="10"/>
      <c r="F17" s="10"/>
      <c r="G17" s="13"/>
      <c r="H17" s="133">
        <f t="shared" si="3"/>
        <v>128900</v>
      </c>
      <c r="I17" s="124"/>
      <c r="J17" s="13"/>
      <c r="K17" s="133">
        <f aca="true" t="shared" si="5" ref="K17:K36">I17+J17</f>
        <v>0</v>
      </c>
      <c r="L17" s="26"/>
      <c r="M17" s="91"/>
    </row>
    <row r="18" spans="1:13" ht="14.25">
      <c r="A18" s="105" t="s">
        <v>13</v>
      </c>
      <c r="B18" s="138">
        <f t="shared" si="4"/>
        <v>87328</v>
      </c>
      <c r="C18" s="15">
        <v>33210</v>
      </c>
      <c r="D18" s="10">
        <v>44288</v>
      </c>
      <c r="E18" s="10"/>
      <c r="F18" s="10">
        <v>9830</v>
      </c>
      <c r="G18" s="13"/>
      <c r="H18" s="133">
        <f t="shared" si="3"/>
        <v>87328</v>
      </c>
      <c r="I18" s="124"/>
      <c r="J18" s="13"/>
      <c r="K18" s="133">
        <f t="shared" si="5"/>
        <v>0</v>
      </c>
      <c r="L18" s="26"/>
      <c r="M18" s="91"/>
    </row>
    <row r="19" spans="1:13" ht="14.25">
      <c r="A19" s="105" t="s">
        <v>14</v>
      </c>
      <c r="B19" s="138">
        <f t="shared" si="4"/>
        <v>77827</v>
      </c>
      <c r="C19" s="15">
        <v>17913</v>
      </c>
      <c r="D19" s="10">
        <v>5479</v>
      </c>
      <c r="E19" s="10">
        <v>54435</v>
      </c>
      <c r="F19" s="10"/>
      <c r="G19" s="13"/>
      <c r="H19" s="133">
        <f t="shared" si="3"/>
        <v>77827</v>
      </c>
      <c r="I19" s="124"/>
      <c r="J19" s="13"/>
      <c r="K19" s="133">
        <f t="shared" si="5"/>
        <v>0</v>
      </c>
      <c r="L19" s="26"/>
      <c r="M19" s="91"/>
    </row>
    <row r="20" spans="1:13" ht="14.25">
      <c r="A20" s="105" t="s">
        <v>24</v>
      </c>
      <c r="B20" s="138">
        <f t="shared" si="4"/>
        <v>114780</v>
      </c>
      <c r="C20" s="15"/>
      <c r="D20" s="10">
        <v>18500</v>
      </c>
      <c r="E20" s="10">
        <v>89480</v>
      </c>
      <c r="F20" s="10">
        <v>6040</v>
      </c>
      <c r="G20" s="13"/>
      <c r="H20" s="133">
        <f t="shared" si="3"/>
        <v>114020</v>
      </c>
      <c r="I20" s="124"/>
      <c r="J20" s="13">
        <v>760</v>
      </c>
      <c r="K20" s="133">
        <f t="shared" si="5"/>
        <v>760</v>
      </c>
      <c r="L20" s="26"/>
      <c r="M20" s="91"/>
    </row>
    <row r="21" spans="1:13" ht="14.25">
      <c r="A21" s="105" t="s">
        <v>26</v>
      </c>
      <c r="B21" s="138">
        <f t="shared" si="4"/>
        <v>165000</v>
      </c>
      <c r="C21" s="15"/>
      <c r="D21" s="10"/>
      <c r="E21" s="10">
        <v>12000</v>
      </c>
      <c r="F21" s="10"/>
      <c r="G21" s="13"/>
      <c r="H21" s="133">
        <f t="shared" si="3"/>
        <v>12000</v>
      </c>
      <c r="I21" s="124">
        <v>120000</v>
      </c>
      <c r="J21" s="13">
        <v>33000</v>
      </c>
      <c r="K21" s="133">
        <f t="shared" si="5"/>
        <v>153000</v>
      </c>
      <c r="L21" s="26"/>
      <c r="M21" s="91"/>
    </row>
    <row r="22" spans="1:13" ht="14.25">
      <c r="A22" s="105" t="s">
        <v>28</v>
      </c>
      <c r="B22" s="138">
        <f t="shared" si="4"/>
        <v>110000</v>
      </c>
      <c r="C22" s="15"/>
      <c r="D22" s="10"/>
      <c r="E22" s="10"/>
      <c r="F22" s="10"/>
      <c r="G22" s="13"/>
      <c r="H22" s="133">
        <f t="shared" si="3"/>
        <v>0</v>
      </c>
      <c r="I22" s="124"/>
      <c r="J22" s="13"/>
      <c r="K22" s="133">
        <f t="shared" si="5"/>
        <v>0</v>
      </c>
      <c r="L22" s="26">
        <v>110000</v>
      </c>
      <c r="M22" s="91"/>
    </row>
    <row r="23" spans="1:13" ht="14.25">
      <c r="A23" s="105" t="s">
        <v>27</v>
      </c>
      <c r="B23" s="138">
        <f t="shared" si="4"/>
        <v>45336</v>
      </c>
      <c r="C23" s="15"/>
      <c r="D23" s="10"/>
      <c r="E23" s="10"/>
      <c r="F23" s="10"/>
      <c r="G23" s="13"/>
      <c r="H23" s="133">
        <f t="shared" si="3"/>
        <v>0</v>
      </c>
      <c r="I23" s="124"/>
      <c r="J23" s="13">
        <v>45336</v>
      </c>
      <c r="K23" s="133">
        <f t="shared" si="5"/>
        <v>45336</v>
      </c>
      <c r="L23" s="26"/>
      <c r="M23" s="91"/>
    </row>
    <row r="24" spans="1:15" ht="14.25">
      <c r="A24" s="105" t="s">
        <v>18</v>
      </c>
      <c r="B24" s="138">
        <f t="shared" si="4"/>
        <v>119440</v>
      </c>
      <c r="C24" s="15"/>
      <c r="D24" s="10">
        <v>27780</v>
      </c>
      <c r="E24" s="10"/>
      <c r="F24" s="10"/>
      <c r="G24" s="13"/>
      <c r="H24" s="133">
        <f t="shared" si="3"/>
        <v>27780</v>
      </c>
      <c r="I24" s="124"/>
      <c r="J24" s="13"/>
      <c r="K24" s="133">
        <f t="shared" si="5"/>
        <v>0</v>
      </c>
      <c r="L24" s="26">
        <v>91660</v>
      </c>
      <c r="M24" s="91"/>
      <c r="O24" s="87"/>
    </row>
    <row r="25" spans="1:13" ht="14.25">
      <c r="A25" s="105" t="s">
        <v>15</v>
      </c>
      <c r="B25" s="138">
        <f t="shared" si="4"/>
        <v>508012</v>
      </c>
      <c r="C25" s="15">
        <v>101602</v>
      </c>
      <c r="D25" s="10">
        <v>101602</v>
      </c>
      <c r="E25" s="10">
        <v>50801</v>
      </c>
      <c r="F25" s="10"/>
      <c r="G25" s="13">
        <v>50801</v>
      </c>
      <c r="H25" s="133">
        <f t="shared" si="3"/>
        <v>304806</v>
      </c>
      <c r="I25" s="124">
        <v>152405</v>
      </c>
      <c r="J25" s="13"/>
      <c r="K25" s="133">
        <f t="shared" si="5"/>
        <v>152405</v>
      </c>
      <c r="L25" s="26">
        <v>50801</v>
      </c>
      <c r="M25" s="91"/>
    </row>
    <row r="26" spans="1:13" ht="14.25">
      <c r="A26" s="105" t="s">
        <v>74</v>
      </c>
      <c r="B26" s="138">
        <f t="shared" si="4"/>
        <v>10000</v>
      </c>
      <c r="C26" s="15"/>
      <c r="D26" s="10"/>
      <c r="E26" s="10"/>
      <c r="F26" s="10"/>
      <c r="G26" s="13"/>
      <c r="H26" s="133">
        <f t="shared" si="3"/>
        <v>0</v>
      </c>
      <c r="I26" s="124"/>
      <c r="J26" s="13"/>
      <c r="K26" s="133">
        <f t="shared" si="5"/>
        <v>0</v>
      </c>
      <c r="L26" s="26">
        <v>10000</v>
      </c>
      <c r="M26" s="91"/>
    </row>
    <row r="27" spans="1:13" ht="14.25">
      <c r="A27" s="105" t="s">
        <v>29</v>
      </c>
      <c r="B27" s="138">
        <f t="shared" si="4"/>
        <v>92000</v>
      </c>
      <c r="C27" s="15">
        <v>18400</v>
      </c>
      <c r="D27" s="10">
        <v>18400</v>
      </c>
      <c r="E27" s="10">
        <v>9200</v>
      </c>
      <c r="F27" s="10"/>
      <c r="G27" s="13">
        <v>9200</v>
      </c>
      <c r="H27" s="133">
        <f t="shared" si="3"/>
        <v>55200</v>
      </c>
      <c r="I27" s="124">
        <v>9200</v>
      </c>
      <c r="J27" s="13"/>
      <c r="K27" s="133">
        <f t="shared" si="5"/>
        <v>9200</v>
      </c>
      <c r="L27" s="26">
        <v>27600</v>
      </c>
      <c r="M27" s="91"/>
    </row>
    <row r="28" spans="1:13" ht="14.25">
      <c r="A28" s="105" t="s">
        <v>21</v>
      </c>
      <c r="B28" s="138">
        <f t="shared" si="4"/>
        <v>330000</v>
      </c>
      <c r="C28" s="15">
        <v>66000</v>
      </c>
      <c r="D28" s="10">
        <v>66000</v>
      </c>
      <c r="E28" s="10">
        <v>33000</v>
      </c>
      <c r="F28" s="10"/>
      <c r="G28" s="13"/>
      <c r="H28" s="133">
        <f t="shared" si="3"/>
        <v>165000</v>
      </c>
      <c r="I28" s="124">
        <v>99000</v>
      </c>
      <c r="J28" s="13"/>
      <c r="K28" s="133">
        <f t="shared" si="5"/>
        <v>99000</v>
      </c>
      <c r="L28" s="26">
        <v>66000</v>
      </c>
      <c r="M28" s="91"/>
    </row>
    <row r="29" spans="1:13" ht="14.25">
      <c r="A29" s="105" t="s">
        <v>16</v>
      </c>
      <c r="B29" s="138">
        <f t="shared" si="4"/>
        <v>20298</v>
      </c>
      <c r="C29" s="15">
        <v>4060</v>
      </c>
      <c r="D29" s="10">
        <v>4060</v>
      </c>
      <c r="E29" s="10">
        <v>2030</v>
      </c>
      <c r="F29" s="10"/>
      <c r="G29" s="13">
        <v>2030</v>
      </c>
      <c r="H29" s="133">
        <f t="shared" si="3"/>
        <v>12180</v>
      </c>
      <c r="I29" s="124">
        <v>6088</v>
      </c>
      <c r="J29" s="13"/>
      <c r="K29" s="133">
        <f t="shared" si="5"/>
        <v>6088</v>
      </c>
      <c r="L29" s="26">
        <v>2030</v>
      </c>
      <c r="M29" s="91"/>
    </row>
    <row r="30" spans="1:13" ht="14.25">
      <c r="A30" s="105" t="s">
        <v>17</v>
      </c>
      <c r="B30" s="138">
        <f t="shared" si="4"/>
        <v>108136</v>
      </c>
      <c r="C30" s="15">
        <v>21627</v>
      </c>
      <c r="D30" s="10">
        <v>21627</v>
      </c>
      <c r="E30" s="10">
        <v>10814</v>
      </c>
      <c r="F30" s="10"/>
      <c r="G30" s="13">
        <v>10814</v>
      </c>
      <c r="H30" s="133">
        <f t="shared" si="3"/>
        <v>64882</v>
      </c>
      <c r="I30" s="124">
        <v>10814</v>
      </c>
      <c r="J30" s="13"/>
      <c r="K30" s="133">
        <f t="shared" si="5"/>
        <v>10814</v>
      </c>
      <c r="L30" s="26">
        <v>32440</v>
      </c>
      <c r="M30" s="91"/>
    </row>
    <row r="31" spans="1:13" ht="14.25">
      <c r="A31" s="106" t="s">
        <v>37</v>
      </c>
      <c r="B31" s="138">
        <f t="shared" si="4"/>
        <v>84336</v>
      </c>
      <c r="C31" s="78">
        <v>13494</v>
      </c>
      <c r="D31" s="44">
        <v>6746</v>
      </c>
      <c r="E31" s="44">
        <v>13494</v>
      </c>
      <c r="F31" s="44"/>
      <c r="G31" s="52"/>
      <c r="H31" s="133">
        <f>SUM(C31:G31)</f>
        <v>33734</v>
      </c>
      <c r="I31" s="126">
        <v>16867</v>
      </c>
      <c r="J31" s="117"/>
      <c r="K31" s="133">
        <f>I31+J31</f>
        <v>16867</v>
      </c>
      <c r="L31" s="82">
        <v>33735</v>
      </c>
      <c r="M31" s="92"/>
    </row>
    <row r="32" spans="1:13" ht="14.25">
      <c r="A32" s="105" t="s">
        <v>23</v>
      </c>
      <c r="B32" s="138">
        <f t="shared" si="4"/>
        <v>0</v>
      </c>
      <c r="C32" s="15"/>
      <c r="D32" s="10"/>
      <c r="E32" s="10"/>
      <c r="F32" s="10"/>
      <c r="G32" s="13"/>
      <c r="H32" s="133">
        <f t="shared" si="3"/>
        <v>0</v>
      </c>
      <c r="I32" s="124"/>
      <c r="J32" s="13"/>
      <c r="K32" s="133">
        <f t="shared" si="5"/>
        <v>0</v>
      </c>
      <c r="L32" s="26"/>
      <c r="M32" s="91"/>
    </row>
    <row r="33" spans="1:13" ht="14.25">
      <c r="A33" s="105" t="s">
        <v>20</v>
      </c>
      <c r="B33" s="138">
        <f t="shared" si="4"/>
        <v>81000</v>
      </c>
      <c r="C33" s="15"/>
      <c r="D33" s="10"/>
      <c r="E33" s="10"/>
      <c r="F33" s="10"/>
      <c r="G33" s="13"/>
      <c r="H33" s="133">
        <f t="shared" si="3"/>
        <v>0</v>
      </c>
      <c r="I33" s="124"/>
      <c r="J33" s="13"/>
      <c r="K33" s="133">
        <f t="shared" si="5"/>
        <v>0</v>
      </c>
      <c r="L33" s="26">
        <v>81000</v>
      </c>
      <c r="M33" s="91"/>
    </row>
    <row r="34" spans="1:13" ht="14.25">
      <c r="A34" s="105" t="s">
        <v>19</v>
      </c>
      <c r="B34" s="138">
        <f t="shared" si="4"/>
        <v>29100</v>
      </c>
      <c r="C34" s="15"/>
      <c r="D34" s="10">
        <v>18000</v>
      </c>
      <c r="E34" s="10"/>
      <c r="F34" s="10">
        <v>6600</v>
      </c>
      <c r="G34" s="13"/>
      <c r="H34" s="133">
        <f t="shared" si="3"/>
        <v>24600</v>
      </c>
      <c r="I34" s="124"/>
      <c r="J34" s="13"/>
      <c r="K34" s="133">
        <f t="shared" si="5"/>
        <v>0</v>
      </c>
      <c r="L34" s="26">
        <v>4500</v>
      </c>
      <c r="M34" s="91"/>
    </row>
    <row r="35" spans="1:13" ht="15" thickBot="1">
      <c r="A35" s="105" t="s">
        <v>45</v>
      </c>
      <c r="B35" s="137">
        <f t="shared" si="4"/>
        <v>135292</v>
      </c>
      <c r="C35" s="15"/>
      <c r="D35" s="10">
        <v>6160</v>
      </c>
      <c r="E35" s="10">
        <v>2400</v>
      </c>
      <c r="F35" s="10"/>
      <c r="G35" s="13"/>
      <c r="H35" s="130">
        <f t="shared" si="3"/>
        <v>8560</v>
      </c>
      <c r="I35" s="124">
        <v>30870</v>
      </c>
      <c r="J35" s="13">
        <v>5985</v>
      </c>
      <c r="K35" s="131">
        <f t="shared" si="5"/>
        <v>36855</v>
      </c>
      <c r="L35" s="26">
        <v>89877</v>
      </c>
      <c r="M35" s="91">
        <v>0</v>
      </c>
    </row>
    <row r="36" spans="1:13" ht="15" thickBot="1">
      <c r="A36" s="103" t="s">
        <v>70</v>
      </c>
      <c r="B36" s="77">
        <f aca="true" t="shared" si="6" ref="B36:G36">SUM(B16:B35)</f>
        <v>2451785</v>
      </c>
      <c r="C36" s="19">
        <f t="shared" si="6"/>
        <v>580206</v>
      </c>
      <c r="D36" s="47">
        <f t="shared" si="6"/>
        <v>368642</v>
      </c>
      <c r="E36" s="47">
        <f t="shared" si="6"/>
        <v>277654</v>
      </c>
      <c r="F36" s="47">
        <f t="shared" si="6"/>
        <v>22470</v>
      </c>
      <c r="G36" s="125">
        <f t="shared" si="6"/>
        <v>72845</v>
      </c>
      <c r="H36" s="129">
        <f t="shared" si="3"/>
        <v>1321817</v>
      </c>
      <c r="I36" s="125">
        <f>SUM(I16:I35)</f>
        <v>445244</v>
      </c>
      <c r="J36" s="70">
        <f>SUM(J16:J35)</f>
        <v>85081</v>
      </c>
      <c r="K36" s="135">
        <f t="shared" si="5"/>
        <v>530325</v>
      </c>
      <c r="L36" s="29">
        <f>SUM(L16:L35)</f>
        <v>599643</v>
      </c>
      <c r="M36" s="37">
        <v>0</v>
      </c>
    </row>
    <row r="37" spans="1:13" ht="13.5" thickBot="1">
      <c r="A37" s="30" t="s">
        <v>34</v>
      </c>
      <c r="B37" s="88">
        <f aca="true" t="shared" si="7" ref="B37:G37">B14-B36</f>
        <v>-194010</v>
      </c>
      <c r="C37" s="98">
        <f t="shared" si="7"/>
        <v>-190000</v>
      </c>
      <c r="D37" s="99">
        <f t="shared" si="7"/>
        <v>-168196</v>
      </c>
      <c r="E37" s="99">
        <f t="shared" si="7"/>
        <v>-116449</v>
      </c>
      <c r="F37" s="99">
        <f t="shared" si="7"/>
        <v>9771</v>
      </c>
      <c r="G37" s="118">
        <f t="shared" si="7"/>
        <v>-8363</v>
      </c>
      <c r="H37" s="134"/>
      <c r="I37" s="127">
        <f>I14-I36</f>
        <v>-95794</v>
      </c>
      <c r="J37" s="118">
        <f>J14-J36</f>
        <v>-30241</v>
      </c>
      <c r="K37" s="134">
        <f>K14-K36</f>
        <v>-126035</v>
      </c>
      <c r="L37" s="100">
        <f>L14-L36</f>
        <v>405262</v>
      </c>
      <c r="M37" s="95">
        <f>M14-M36</f>
        <v>0</v>
      </c>
    </row>
    <row r="38" spans="1:13" ht="13.5" thickBot="1">
      <c r="A38" s="30" t="s">
        <v>35</v>
      </c>
      <c r="B38" s="89">
        <v>2418271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108"/>
    </row>
    <row r="39" spans="1:13" ht="13.5" thickBot="1">
      <c r="A39" s="30" t="s">
        <v>36</v>
      </c>
      <c r="B39" s="89">
        <f>B37+B38</f>
        <v>2224261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09"/>
    </row>
    <row r="40" spans="2:13" ht="12.75">
      <c r="B40" s="8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</row>
    <row r="41" spans="2:13" ht="12.75">
      <c r="B41" s="8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/>
    </row>
  </sheetData>
  <sheetProtection/>
  <mergeCells count="9">
    <mergeCell ref="L3:L5"/>
    <mergeCell ref="E2:M2"/>
    <mergeCell ref="A1:M1"/>
    <mergeCell ref="A3:A5"/>
    <mergeCell ref="M3:M5"/>
    <mergeCell ref="B3:B5"/>
    <mergeCell ref="C3:K3"/>
    <mergeCell ref="H4:H5"/>
    <mergeCell ref="K4:K5"/>
  </mergeCells>
  <printOptions/>
  <pageMargins left="0.75" right="0.75" top="1" bottom="1" header="0.512" footer="0.512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mackin</cp:lastModifiedBy>
  <cp:lastPrinted>2015-01-26T07:35:51Z</cp:lastPrinted>
  <dcterms:created xsi:type="dcterms:W3CDTF">2013-02-12T13:34:37Z</dcterms:created>
  <dcterms:modified xsi:type="dcterms:W3CDTF">2015-02-20T07:52:40Z</dcterms:modified>
  <cp:category/>
  <cp:version/>
  <cp:contentType/>
  <cp:contentStatus/>
</cp:coreProperties>
</file>